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<sst xmlns="http://schemas.openxmlformats.org/spreadsheetml/2006/main" count="475" uniqueCount="381">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</sst>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dd/yy"/>
    <numFmt numFmtId="177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5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6">
      <selection activeCell="C19" sqref="C19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2017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2017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15228618</v>
      </c>
      <c r="C11" s="70">
        <f>C12+C13+C18+C19+C25+C26</f>
        <v>15271887</v>
      </c>
      <c r="D11" s="70">
        <f aca="true" t="shared" si="0" ref="D11:D35">IF(B11&lt;=0,0,C11/B11*100)</f>
        <v>100.28412952508232</v>
      </c>
      <c r="F11" s="106"/>
    </row>
    <row r="12" spans="1:6" ht="14.25" thickBot="1" thickTop="1">
      <c r="A12" s="82" t="s">
        <v>160</v>
      </c>
      <c r="B12" s="89">
        <v>2134761</v>
      </c>
      <c r="C12" s="89">
        <v>2691472</v>
      </c>
      <c r="D12" s="70">
        <f t="shared" si="0"/>
        <v>126.07837598682008</v>
      </c>
      <c r="F12" s="106"/>
    </row>
    <row r="13" spans="1:6" ht="14.25" thickBot="1" thickTop="1">
      <c r="A13" s="82" t="s">
        <v>294</v>
      </c>
      <c r="B13" s="70">
        <f>SUM(B14:B17)</f>
        <v>12686835</v>
      </c>
      <c r="C13" s="70">
        <f>SUM(C14:C17)</f>
        <v>12185243</v>
      </c>
      <c r="D13" s="70">
        <f t="shared" si="0"/>
        <v>96.04635829188288</v>
      </c>
      <c r="F13" s="106"/>
    </row>
    <row r="14" spans="1:6" ht="14.25" thickBot="1" thickTop="1">
      <c r="A14" s="83" t="s">
        <v>298</v>
      </c>
      <c r="B14" s="72">
        <v>3413626</v>
      </c>
      <c r="C14" s="72">
        <v>3275079</v>
      </c>
      <c r="D14" s="71">
        <f t="shared" si="0"/>
        <v>95.94135385657363</v>
      </c>
      <c r="F14" s="106"/>
    </row>
    <row r="15" spans="1:6" ht="27" thickBot="1" thickTop="1">
      <c r="A15" s="83" t="s">
        <v>259</v>
      </c>
      <c r="B15" s="72">
        <v>7177398</v>
      </c>
      <c r="C15" s="72">
        <v>6515223</v>
      </c>
      <c r="D15" s="71">
        <f t="shared" si="0"/>
        <v>90.77416356178102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2095811</v>
      </c>
      <c r="C17" s="72">
        <v>2394941</v>
      </c>
      <c r="D17" s="71">
        <f t="shared" si="0"/>
        <v>114.27275646515835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115240</v>
      </c>
      <c r="C19" s="70">
        <f>SUM(C20:C24)</f>
        <v>109329</v>
      </c>
      <c r="D19" s="70">
        <f t="shared" si="0"/>
        <v>94.87070461645261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54262</v>
      </c>
      <c r="C22" s="72">
        <v>44792</v>
      </c>
      <c r="D22" s="71">
        <f t="shared" si="0"/>
        <v>82.54763923187498</v>
      </c>
      <c r="F22" s="106"/>
    </row>
    <row r="23" spans="1:6" ht="14.25" thickBot="1" thickTop="1">
      <c r="A23" s="83" t="s">
        <v>164</v>
      </c>
      <c r="B23" s="72">
        <v>60366</v>
      </c>
      <c r="C23" s="72">
        <v>63925</v>
      </c>
      <c r="D23" s="71">
        <f t="shared" si="0"/>
        <v>105.89570287910412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291782</v>
      </c>
      <c r="C25" s="89">
        <v>285843</v>
      </c>
      <c r="D25" s="70">
        <f t="shared" si="0"/>
        <v>97.96457629326004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4916171</v>
      </c>
      <c r="C27" s="70">
        <f>SUM(C28:C33)</f>
        <v>4449126</v>
      </c>
      <c r="D27" s="70">
        <f t="shared" si="0"/>
        <v>90.49982191424994</v>
      </c>
      <c r="F27" s="106"/>
    </row>
    <row r="28" spans="1:6" ht="14.25" thickBot="1" thickTop="1">
      <c r="A28" s="84" t="s">
        <v>166</v>
      </c>
      <c r="B28" s="72">
        <v>441616</v>
      </c>
      <c r="C28" s="72">
        <v>338121</v>
      </c>
      <c r="D28" s="71">
        <f t="shared" si="0"/>
        <v>76.56448135937104</v>
      </c>
      <c r="F28" s="106"/>
    </row>
    <row r="29" spans="1:6" ht="15.75" customHeight="1" thickBot="1" thickTop="1">
      <c r="A29" s="84" t="s">
        <v>167</v>
      </c>
      <c r="B29" s="72">
        <v>2524805</v>
      </c>
      <c r="C29" s="72">
        <v>2231766</v>
      </c>
      <c r="D29" s="71">
        <f t="shared" si="0"/>
        <v>88.39359871356402</v>
      </c>
      <c r="F29" s="106"/>
    </row>
    <row r="30" spans="1:6" ht="14.25" thickBot="1" thickTop="1">
      <c r="A30" s="84" t="s">
        <v>168</v>
      </c>
      <c r="B30" s="72">
        <v>508508</v>
      </c>
      <c r="C30" s="72">
        <v>320265</v>
      </c>
      <c r="D30" s="71">
        <f t="shared" si="0"/>
        <v>62.98131002855413</v>
      </c>
      <c r="F30" s="106"/>
    </row>
    <row r="31" spans="1:6" ht="14.25" thickBot="1" thickTop="1">
      <c r="A31" s="84" t="s">
        <v>169</v>
      </c>
      <c r="B31" s="72">
        <v>178457</v>
      </c>
      <c r="C31" s="72">
        <v>680506</v>
      </c>
      <c r="D31" s="71">
        <f t="shared" si="0"/>
        <v>381.3277147996436</v>
      </c>
      <c r="F31" s="106"/>
    </row>
    <row r="32" spans="1:6" ht="14.25" thickBot="1" thickTop="1">
      <c r="A32" s="84" t="s">
        <v>170</v>
      </c>
      <c r="B32" s="72">
        <v>941022</v>
      </c>
      <c r="C32" s="72">
        <v>522375</v>
      </c>
      <c r="D32" s="71">
        <f t="shared" si="0"/>
        <v>55.51145456748089</v>
      </c>
      <c r="F32" s="106"/>
    </row>
    <row r="33" spans="1:6" ht="14.25" thickBot="1" thickTop="1">
      <c r="A33" s="84" t="s">
        <v>302</v>
      </c>
      <c r="B33" s="72">
        <v>321763</v>
      </c>
      <c r="C33" s="72">
        <v>356093</v>
      </c>
      <c r="D33" s="71">
        <f t="shared" si="0"/>
        <v>110.66934358518536</v>
      </c>
      <c r="F33" s="106"/>
    </row>
    <row r="34" spans="1:6" ht="14.25" thickBot="1" thickTop="1">
      <c r="A34" s="85" t="s">
        <v>173</v>
      </c>
      <c r="B34" s="70">
        <f>B11+B27</f>
        <v>20144789</v>
      </c>
      <c r="C34" s="70">
        <f>C11+C27</f>
        <v>19721013</v>
      </c>
      <c r="D34" s="70">
        <f t="shared" si="0"/>
        <v>97.89634927424655</v>
      </c>
      <c r="F34" s="106"/>
    </row>
    <row r="35" spans="1:6" ht="14.25" thickBot="1" thickTop="1">
      <c r="A35" s="36" t="s">
        <v>171</v>
      </c>
      <c r="B35" s="72">
        <v>72199</v>
      </c>
      <c r="C35" s="72">
        <v>79534</v>
      </c>
      <c r="D35" s="71">
        <f t="shared" si="0"/>
        <v>110.15942049058852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15194511</v>
      </c>
      <c r="C37" s="70">
        <f>(SUM(C38:C41))</f>
        <v>15323761</v>
      </c>
      <c r="D37" s="70">
        <f aca="true" t="shared" si="1" ref="D37:D57">IF(B37&lt;=0,0,C37/B37*100)</f>
        <v>100.85063612774377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7849933</v>
      </c>
      <c r="C40" s="72">
        <v>7979183</v>
      </c>
      <c r="D40" s="71">
        <f t="shared" si="1"/>
        <v>101.64651086830932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4950278</v>
      </c>
      <c r="C42" s="70">
        <f>C43+C51</f>
        <v>4397252</v>
      </c>
      <c r="D42" s="70">
        <f t="shared" si="1"/>
        <v>88.82838499171157</v>
      </c>
      <c r="F42" s="106"/>
    </row>
    <row r="43" spans="1:6" ht="14.25" thickBot="1" thickTop="1">
      <c r="A43" s="85" t="s">
        <v>178</v>
      </c>
      <c r="B43" s="70">
        <f>SUM(B44:B50)</f>
        <v>4573088</v>
      </c>
      <c r="C43" s="70">
        <f>SUM(C44:C50)</f>
        <v>3697270</v>
      </c>
      <c r="D43" s="70">
        <f t="shared" si="1"/>
        <v>80.84843326872345</v>
      </c>
      <c r="F43" s="106"/>
    </row>
    <row r="44" spans="1:6" ht="14.25" thickBot="1" thickTop="1">
      <c r="A44" s="83" t="s">
        <v>179</v>
      </c>
      <c r="B44" s="72">
        <v>1536146</v>
      </c>
      <c r="C44" s="72">
        <v>1505091</v>
      </c>
      <c r="D44" s="71">
        <f t="shared" si="1"/>
        <v>97.97838226314425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165994</v>
      </c>
      <c r="C46" s="72">
        <v>153907</v>
      </c>
      <c r="D46" s="71">
        <f t="shared" si="1"/>
        <v>92.71841150884971</v>
      </c>
      <c r="F46" s="102"/>
    </row>
    <row r="47" spans="1:6" ht="14.25" thickBot="1" thickTop="1">
      <c r="A47" s="84" t="s">
        <v>181</v>
      </c>
      <c r="B47" s="72">
        <v>59343</v>
      </c>
      <c r="C47" s="72">
        <v>74036</v>
      </c>
      <c r="D47" s="71">
        <f t="shared" si="1"/>
        <v>124.75944930320341</v>
      </c>
      <c r="F47" s="102"/>
    </row>
    <row r="48" spans="1:4" ht="14.25" thickBot="1" thickTop="1">
      <c r="A48" s="84" t="s">
        <v>267</v>
      </c>
      <c r="B48" s="72">
        <v>789107</v>
      </c>
      <c r="C48" s="72">
        <v>531465</v>
      </c>
      <c r="D48" s="71">
        <f t="shared" si="1"/>
        <v>67.35018191449322</v>
      </c>
    </row>
    <row r="49" spans="1:4" ht="14.25" thickBot="1" thickTop="1">
      <c r="A49" s="84" t="s">
        <v>303</v>
      </c>
      <c r="B49" s="72">
        <v>2022498</v>
      </c>
      <c r="C49" s="72">
        <v>1432771</v>
      </c>
      <c r="D49" s="71">
        <f t="shared" si="1"/>
        <v>70.84165225379704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377190</v>
      </c>
      <c r="C51" s="70">
        <f>SUM(C52:C55)</f>
        <v>699982</v>
      </c>
      <c r="D51" s="70">
        <f t="shared" si="1"/>
        <v>185.5780906174607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159787</v>
      </c>
      <c r="C53" s="72">
        <v>513714</v>
      </c>
      <c r="D53" s="71">
        <f t="shared" si="1"/>
        <v>321.49924587106585</v>
      </c>
    </row>
    <row r="54" spans="1:4" ht="14.25" thickBot="1" thickTop="1">
      <c r="A54" s="84" t="s">
        <v>215</v>
      </c>
      <c r="B54" s="72">
        <v>65808</v>
      </c>
      <c r="C54" s="72">
        <v>57340</v>
      </c>
      <c r="D54" s="71">
        <f t="shared" si="1"/>
        <v>87.13226355458303</v>
      </c>
    </row>
    <row r="55" spans="1:4" ht="14.25" thickBot="1" thickTop="1">
      <c r="A55" s="84" t="s">
        <v>301</v>
      </c>
      <c r="B55" s="72">
        <v>151595</v>
      </c>
      <c r="C55" s="72">
        <v>128928</v>
      </c>
      <c r="D55" s="71">
        <f t="shared" si="1"/>
        <v>85.04765988324154</v>
      </c>
    </row>
    <row r="56" spans="1:4" ht="14.25" thickBot="1" thickTop="1">
      <c r="A56" s="82" t="s">
        <v>265</v>
      </c>
      <c r="B56" s="70">
        <f>B37+B42</f>
        <v>20144789</v>
      </c>
      <c r="C56" s="70">
        <f>C37+C42</f>
        <v>19721013</v>
      </c>
      <c r="D56" s="70">
        <f t="shared" si="1"/>
        <v>97.89634927424655</v>
      </c>
    </row>
    <row r="57" spans="1:4" ht="14.25" thickBot="1" thickTop="1">
      <c r="A57" s="36" t="s">
        <v>185</v>
      </c>
      <c r="B57" s="72">
        <v>72199</v>
      </c>
      <c r="C57" s="72">
        <v>79534</v>
      </c>
      <c r="D57" s="71">
        <f t="shared" si="1"/>
        <v>110.15942049058852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C46" sqref="C46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2017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10598211</v>
      </c>
      <c r="D11" s="70">
        <f>D12+D18+D19</f>
        <v>10368035</v>
      </c>
      <c r="E11" s="70">
        <f>IF(C11&lt;=0,0,D11/C11*100)</f>
        <v>97.82816175296001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10485500</v>
      </c>
      <c r="D12" s="71">
        <f>SUM(D13:D14)</f>
        <v>10221094</v>
      </c>
      <c r="E12" s="71">
        <f aca="true" t="shared" si="0" ref="E12:E49">IF(C12&lt;=0,0,D12/C12*100)</f>
        <v>97.47836536168995</v>
      </c>
      <c r="G12" s="106"/>
    </row>
    <row r="13" spans="1:7" ht="14.25" thickBot="1" thickTop="1">
      <c r="A13" s="69" t="s">
        <v>245</v>
      </c>
      <c r="B13" s="90" t="s">
        <v>12</v>
      </c>
      <c r="C13" s="72">
        <v>9700258</v>
      </c>
      <c r="D13" s="72">
        <v>9446923</v>
      </c>
      <c r="E13" s="71">
        <f t="shared" si="0"/>
        <v>97.38836843308704</v>
      </c>
      <c r="G13" s="106"/>
    </row>
    <row r="14" spans="1:7" ht="14.25" thickBot="1" thickTop="1">
      <c r="A14" s="69" t="s">
        <v>246</v>
      </c>
      <c r="B14" s="90" t="s">
        <v>13</v>
      </c>
      <c r="C14" s="72">
        <v>785242</v>
      </c>
      <c r="D14" s="72">
        <v>774171</v>
      </c>
      <c r="E14" s="71">
        <f t="shared" si="0"/>
        <v>98.59011616800936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112711</v>
      </c>
      <c r="D19" s="72">
        <v>146941</v>
      </c>
      <c r="E19" s="71">
        <f t="shared" si="0"/>
        <v>130.3697065947423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9352618</v>
      </c>
      <c r="D20" s="70">
        <f>SUM(D21:D31)</f>
        <v>8754428</v>
      </c>
      <c r="E20" s="70">
        <f t="shared" si="0"/>
        <v>93.6040368589843</v>
      </c>
      <c r="G20" s="106"/>
    </row>
    <row r="21" spans="1:7" ht="14.25" thickBot="1" thickTop="1">
      <c r="A21" s="69">
        <v>9</v>
      </c>
      <c r="B21" s="91" t="s">
        <v>248</v>
      </c>
      <c r="C21" s="72">
        <v>1703723</v>
      </c>
      <c r="D21" s="72">
        <v>1645595</v>
      </c>
      <c r="E21" s="71">
        <f t="shared" si="0"/>
        <v>96.58817777303</v>
      </c>
      <c r="G21" s="106"/>
    </row>
    <row r="22" spans="1:7" ht="14.25" thickBot="1" thickTop="1">
      <c r="A22" s="69">
        <v>10</v>
      </c>
      <c r="B22" s="91" t="s">
        <v>273</v>
      </c>
      <c r="C22" s="72">
        <v>210714</v>
      </c>
      <c r="D22" s="72">
        <v>208635</v>
      </c>
      <c r="E22" s="71">
        <f t="shared" si="0"/>
        <v>99.01335459437911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2370943</v>
      </c>
      <c r="D24" s="72">
        <v>2332849</v>
      </c>
      <c r="E24" s="71">
        <f t="shared" si="0"/>
        <v>98.39329751917275</v>
      </c>
      <c r="G24" s="106"/>
    </row>
    <row r="25" spans="1:7" ht="14.25" thickBot="1" thickTop="1">
      <c r="A25" s="69">
        <v>13</v>
      </c>
      <c r="B25" s="91" t="s">
        <v>276</v>
      </c>
      <c r="C25" s="72">
        <v>1007891</v>
      </c>
      <c r="D25" s="72">
        <v>862062</v>
      </c>
      <c r="E25" s="71">
        <f t="shared" si="0"/>
        <v>85.53127272691194</v>
      </c>
      <c r="G25" s="106"/>
    </row>
    <row r="26" spans="1:7" ht="14.25" thickBot="1" thickTop="1">
      <c r="A26" s="69">
        <v>14</v>
      </c>
      <c r="B26" s="91" t="s">
        <v>2</v>
      </c>
      <c r="C26" s="72">
        <v>1422622</v>
      </c>
      <c r="D26" s="72">
        <v>1085890</v>
      </c>
      <c r="E26" s="71">
        <f t="shared" si="0"/>
        <v>76.33018468714809</v>
      </c>
      <c r="G26" s="106"/>
    </row>
    <row r="27" spans="1:7" ht="14.25" thickBot="1" thickTop="1">
      <c r="A27" s="69">
        <v>15</v>
      </c>
      <c r="B27" s="90" t="s">
        <v>277</v>
      </c>
      <c r="C27" s="72">
        <v>2492940</v>
      </c>
      <c r="D27" s="72">
        <v>2387440</v>
      </c>
      <c r="E27" s="71">
        <f t="shared" si="0"/>
        <v>95.76804897029211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78187</v>
      </c>
      <c r="D29" s="72">
        <v>185367</v>
      </c>
      <c r="E29" s="71">
        <f t="shared" si="0"/>
        <v>237.08161203269086</v>
      </c>
      <c r="G29" s="106"/>
    </row>
    <row r="30" spans="1:7" ht="14.25" thickBot="1" thickTop="1">
      <c r="A30" s="69">
        <v>18</v>
      </c>
      <c r="B30" s="91" t="s">
        <v>249</v>
      </c>
      <c r="C30" s="72">
        <v>18219</v>
      </c>
      <c r="D30" s="72">
        <v>18378</v>
      </c>
      <c r="E30" s="71">
        <f t="shared" si="0"/>
        <v>100.8727152972172</v>
      </c>
      <c r="G30" s="106"/>
    </row>
    <row r="31" spans="1:7" ht="14.25" thickBot="1" thickTop="1">
      <c r="A31" s="69">
        <v>19</v>
      </c>
      <c r="B31" s="90" t="s">
        <v>280</v>
      </c>
      <c r="C31" s="72">
        <v>47379</v>
      </c>
      <c r="D31" s="72">
        <v>28212</v>
      </c>
      <c r="E31" s="71">
        <f t="shared" si="0"/>
        <v>59.54536820110176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1245593</v>
      </c>
      <c r="D32" s="74">
        <f>D11-D20-D16+D17</f>
        <v>1613607</v>
      </c>
      <c r="E32" s="74">
        <f t="shared" si="0"/>
        <v>129.54528485628933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40094</v>
      </c>
      <c r="D33" s="74">
        <f>D34+D35+D36</f>
        <v>45982</v>
      </c>
      <c r="E33" s="70">
        <f t="shared" si="0"/>
        <v>114.68548910061355</v>
      </c>
      <c r="G33" s="106"/>
    </row>
    <row r="34" spans="1:7" ht="14.25" thickBot="1" thickTop="1">
      <c r="A34" s="69" t="s">
        <v>288</v>
      </c>
      <c r="B34" s="90" t="s">
        <v>250</v>
      </c>
      <c r="C34" s="72">
        <v>40094</v>
      </c>
      <c r="D34" s="72">
        <v>45982</v>
      </c>
      <c r="E34" s="71">
        <f t="shared" si="0"/>
        <v>114.68548910061355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62373</v>
      </c>
      <c r="D37" s="70">
        <f>D38+D39+D40</f>
        <v>70484</v>
      </c>
      <c r="E37" s="70">
        <f t="shared" si="0"/>
        <v>113.00402417712792</v>
      </c>
      <c r="G37" s="106"/>
    </row>
    <row r="38" spans="1:7" ht="14.25" thickBot="1" thickTop="1">
      <c r="A38" s="69" t="s">
        <v>291</v>
      </c>
      <c r="B38" s="90" t="s">
        <v>252</v>
      </c>
      <c r="C38" s="72">
        <v>48252</v>
      </c>
      <c r="D38" s="72">
        <v>56261</v>
      </c>
      <c r="E38" s="71">
        <f t="shared" si="0"/>
        <v>116.59827571914117</v>
      </c>
      <c r="G38" s="106"/>
    </row>
    <row r="39" spans="1:7" ht="14.25" thickBot="1" thickTop="1">
      <c r="A39" s="69" t="s">
        <v>292</v>
      </c>
      <c r="B39" s="90" t="s">
        <v>253</v>
      </c>
      <c r="C39" s="72">
        <v>14121</v>
      </c>
      <c r="D39" s="72">
        <v>14223</v>
      </c>
      <c r="E39" s="71">
        <f t="shared" si="0"/>
        <v>100.72232844699384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1223314</v>
      </c>
      <c r="D41" s="70">
        <f>D32+D33-D37</f>
        <v>1589105</v>
      </c>
      <c r="E41" s="70">
        <f t="shared" si="0"/>
        <v>129.90164422217026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1223314</v>
      </c>
      <c r="D43" s="70">
        <f>D41+D42</f>
        <v>1589105</v>
      </c>
      <c r="E43" s="70">
        <f t="shared" si="0"/>
        <v>129.90164422217026</v>
      </c>
    </row>
    <row r="44" spans="1:5" ht="14.25" thickBot="1" thickTop="1">
      <c r="A44" s="69">
        <v>26</v>
      </c>
      <c r="B44" s="91" t="s">
        <v>5</v>
      </c>
      <c r="C44" s="72">
        <v>187372</v>
      </c>
      <c r="D44" s="72">
        <v>208257</v>
      </c>
      <c r="E44" s="71">
        <f t="shared" si="0"/>
        <v>111.14627585765216</v>
      </c>
    </row>
    <row r="45" spans="1:5" ht="14.25" thickBot="1" thickTop="1">
      <c r="A45" s="69">
        <v>27</v>
      </c>
      <c r="B45" s="92" t="s">
        <v>18</v>
      </c>
      <c r="C45" s="70">
        <f>C43-C44</f>
        <v>1035942</v>
      </c>
      <c r="D45" s="70">
        <f>D43-D44</f>
        <v>1380848</v>
      </c>
      <c r="E45" s="70">
        <f t="shared" si="0"/>
        <v>133.29394888903047</v>
      </c>
    </row>
    <row r="46" spans="1:5" ht="14.25" thickBot="1" thickTop="1">
      <c r="A46" s="69">
        <v>28</v>
      </c>
      <c r="B46" s="93" t="s">
        <v>6</v>
      </c>
      <c r="C46" s="72">
        <v>448908</v>
      </c>
      <c r="D46" s="72">
        <v>598367</v>
      </c>
      <c r="E46" s="71">
        <f t="shared" si="0"/>
        <v>133.29390431892503</v>
      </c>
    </row>
    <row r="47" spans="1:5" ht="27" thickBot="1" thickTop="1">
      <c r="A47" s="69">
        <v>29</v>
      </c>
      <c r="B47" s="92" t="s">
        <v>285</v>
      </c>
      <c r="C47" s="70">
        <f>C45-C46</f>
        <v>587034</v>
      </c>
      <c r="D47" s="70">
        <f>D45-D46</f>
        <v>782481</v>
      </c>
      <c r="E47" s="70">
        <f t="shared" si="0"/>
        <v>133.29398297202545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1035942</v>
      </c>
      <c r="D49" s="70">
        <f>D45+D48</f>
        <v>1380848</v>
      </c>
      <c r="E49" s="70">
        <f t="shared" si="0"/>
        <v>133.29394888903047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2017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3448128</v>
      </c>
      <c r="C9" s="33">
        <f>C10+SUM(C12:C28)</f>
        <v>3288383</v>
      </c>
      <c r="D9" s="33">
        <f>IF(B9&lt;=0,0,C9/B9*100)</f>
        <v>95.36719634537928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1035942</v>
      </c>
      <c r="C10" s="29">
        <v>1380848</v>
      </c>
      <c r="D10" s="117">
        <f>IF(B10&lt;=0,0,C10/B10*100)</f>
        <v>133.29394888903047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2540576</v>
      </c>
      <c r="C12" s="29">
        <v>2410816</v>
      </c>
      <c r="D12" s="117">
        <f aca="true" t="shared" si="0" ref="D12:D28">IF(B12&lt;=0,0,C12/B12*100)</f>
        <v>94.89249681961886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14174</v>
      </c>
      <c r="C13" s="29">
        <v>-6805</v>
      </c>
      <c r="D13" s="117">
        <f t="shared" si="0"/>
        <v>-48.01044165373219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-20196</v>
      </c>
      <c r="C14" s="29">
        <v>100199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-243961</v>
      </c>
      <c r="C15" s="29">
        <v>298978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-10856</v>
      </c>
      <c r="C16" s="29">
        <v>19434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436862</v>
      </c>
      <c r="C17" s="29">
        <v>168809</v>
      </c>
      <c r="D17" s="117">
        <f t="shared" si="0"/>
        <v>38.64126428940947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-4842</v>
      </c>
      <c r="C18" s="29">
        <v>-34330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-311572</v>
      </c>
      <c r="C19" s="29">
        <v>-524631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1654</v>
      </c>
      <c r="C20" s="29">
        <v>9581</v>
      </c>
      <c r="D20" s="117">
        <f t="shared" si="0"/>
        <v>579.2623941958888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-10419.568</v>
      </c>
      <c r="C21" s="29">
        <v>-56204</v>
      </c>
      <c r="D21" s="117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208034</v>
      </c>
      <c r="C22" s="29">
        <v>-222275</v>
      </c>
      <c r="D22" s="117">
        <f t="shared" si="0"/>
        <v>-106.84551563686706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15447</v>
      </c>
      <c r="C23" s="29">
        <v>-18987</v>
      </c>
      <c r="D23" s="117">
        <f t="shared" si="0"/>
        <v>-122.91707127597591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-2841</v>
      </c>
      <c r="C24" s="29">
        <v>-2749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-178602.432</v>
      </c>
      <c r="C25" s="29">
        <v>-225585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-14017</v>
      </c>
      <c r="C26" s="29">
        <v>-5157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-7254</v>
      </c>
      <c r="C28" s="29">
        <v>-3559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-2102710</v>
      </c>
      <c r="C29" s="33">
        <f>SUM(C30:C38)</f>
        <v>-2455591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-1995703</v>
      </c>
      <c r="C30" s="29">
        <v>-2043851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40500</v>
      </c>
      <c r="C31" s="29">
        <v>38416</v>
      </c>
      <c r="D31" s="117">
        <f aca="true" t="shared" si="1" ref="D31:D38">IF(B31&lt;=0,0,C31/B31*100)</f>
        <v>94.85432098765432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12416</v>
      </c>
      <c r="C35" s="29">
        <v>9470</v>
      </c>
      <c r="D35" s="117">
        <f t="shared" si="1"/>
        <v>76.27255154639175</v>
      </c>
      <c r="E35" s="7"/>
      <c r="F35" s="7"/>
    </row>
    <row r="36" spans="1:6" ht="14.25" thickBot="1" thickTop="1">
      <c r="A36" s="24" t="s">
        <v>101</v>
      </c>
      <c r="B36" s="29">
        <v>15693</v>
      </c>
      <c r="C36" s="29">
        <v>39674</v>
      </c>
      <c r="D36" s="117">
        <f t="shared" si="1"/>
        <v>252.81335627349773</v>
      </c>
      <c r="E36" s="7"/>
      <c r="F36" s="7"/>
    </row>
    <row r="37" spans="1:6" ht="14.25" thickBot="1" thickTop="1">
      <c r="A37" s="24" t="s">
        <v>102</v>
      </c>
      <c r="B37" s="29">
        <v>2841</v>
      </c>
      <c r="C37" s="29">
        <v>2749</v>
      </c>
      <c r="D37" s="117">
        <f t="shared" si="1"/>
        <v>96.76170362548399</v>
      </c>
      <c r="E37" s="7"/>
      <c r="F37" s="7"/>
    </row>
    <row r="38" spans="1:6" ht="14.25" thickBot="1" thickTop="1">
      <c r="A38" s="24" t="s">
        <v>103</v>
      </c>
      <c r="B38" s="29">
        <v>-178457</v>
      </c>
      <c r="C38" s="29">
        <v>-502049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-1954519</v>
      </c>
      <c r="C39" s="33">
        <f>SUM(C40:C46)</f>
        <v>-1251439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-1954519</v>
      </c>
      <c r="C44" s="29">
        <v>-1251439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-609101</v>
      </c>
      <c r="C47" s="33">
        <f>C9+C29+C39</f>
        <v>-418647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1550123</v>
      </c>
      <c r="C48" s="29">
        <v>941022</v>
      </c>
      <c r="D48" s="117">
        <f t="shared" si="2"/>
        <v>60.70627943718014</v>
      </c>
      <c r="E48" s="7"/>
      <c r="F48" s="7"/>
    </row>
    <row r="49" spans="1:6" ht="14.25" thickBot="1" thickTop="1">
      <c r="A49" s="32" t="s">
        <v>226</v>
      </c>
      <c r="B49" s="33">
        <f>B47+B48</f>
        <v>941022</v>
      </c>
      <c r="C49" s="33">
        <f>C47+C48</f>
        <v>522375</v>
      </c>
      <c r="D49" s="33">
        <f t="shared" si="2"/>
        <v>55.51145456748089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2017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1237534</v>
      </c>
      <c r="E9" s="25">
        <v>8009529</v>
      </c>
      <c r="F9" s="25"/>
      <c r="G9" s="18">
        <f aca="true" t="shared" si="0" ref="G9:G27">SUM(B9:F9)</f>
        <v>15633252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1035942</v>
      </c>
      <c r="F14" s="26"/>
      <c r="G14" s="18">
        <f t="shared" si="0"/>
        <v>1035942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-1474683</v>
      </c>
      <c r="F16" s="26"/>
      <c r="G16" s="18">
        <f t="shared" si="0"/>
        <v>-1474683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>
        <v>-279145</v>
      </c>
      <c r="E27" s="27">
        <v>279145</v>
      </c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7849933</v>
      </c>
      <c r="F28" s="21">
        <f t="shared" si="1"/>
        <v>0</v>
      </c>
      <c r="G28" s="21">
        <f t="shared" si="1"/>
        <v>15194511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1380848</v>
      </c>
      <c r="F33" s="26"/>
      <c r="G33" s="20">
        <f t="shared" si="2"/>
        <v>1380848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-1251598</v>
      </c>
      <c r="F35" s="26"/>
      <c r="G35" s="20">
        <f t="shared" si="2"/>
        <v>-1251598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7979183</v>
      </c>
      <c r="F47" s="19">
        <f t="shared" si="3"/>
        <v>0</v>
      </c>
      <c r="G47" s="19">
        <f t="shared" si="3"/>
        <v>15323761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90" zoomScaleNormal="9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2017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15228618</v>
      </c>
      <c r="C8" s="125">
        <f>'Биланс на состојба'!C11</f>
        <v>15271887</v>
      </c>
      <c r="D8" s="125">
        <f>'Биланс на состојба'!D11</f>
        <v>100.28412952508232</v>
      </c>
    </row>
    <row r="9" spans="1:4" ht="14.25" thickBot="1" thickTop="1">
      <c r="A9" s="126" t="s">
        <v>189</v>
      </c>
      <c r="B9" s="127">
        <f>'Биланс на состојба'!B12</f>
        <v>2134761</v>
      </c>
      <c r="C9" s="127">
        <f>'Биланс на состојба'!C12</f>
        <v>2691472</v>
      </c>
      <c r="D9" s="125">
        <f>'Биланс на состојба'!D12</f>
        <v>126.07837598682008</v>
      </c>
    </row>
    <row r="10" spans="1:4" ht="14.25" thickBot="1" thickTop="1">
      <c r="A10" s="124" t="s">
        <v>190</v>
      </c>
      <c r="B10" s="125">
        <f>'Биланс на состојба'!B13</f>
        <v>12686835</v>
      </c>
      <c r="C10" s="125">
        <f>'Биланс на состојба'!C13</f>
        <v>12185243</v>
      </c>
      <c r="D10" s="125">
        <f>'Биланс на состојба'!D13</f>
        <v>96.04635829188288</v>
      </c>
    </row>
    <row r="11" spans="1:4" ht="14.25" thickBot="1" thickTop="1">
      <c r="A11" s="128" t="s">
        <v>328</v>
      </c>
      <c r="B11" s="127">
        <f>'Биланс на состојба'!B14</f>
        <v>3413626</v>
      </c>
      <c r="C11" s="127">
        <f>'Биланс на состојба'!C14</f>
        <v>3275079</v>
      </c>
      <c r="D11" s="129">
        <f>'Биланс на состојба'!D14</f>
        <v>95.94135385657363</v>
      </c>
    </row>
    <row r="12" spans="1:4" ht="14.25" thickBot="1" thickTop="1">
      <c r="A12" s="128" t="s">
        <v>329</v>
      </c>
      <c r="B12" s="127">
        <f>'Биланс на состојба'!B15</f>
        <v>7177398</v>
      </c>
      <c r="C12" s="127">
        <f>'Биланс на состојба'!C15</f>
        <v>6515223</v>
      </c>
      <c r="D12" s="129">
        <f>'Биланс на состојба'!D15</f>
        <v>90.77416356178102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2095811</v>
      </c>
      <c r="C14" s="127">
        <f>'Биланс на состојба'!C17</f>
        <v>2394941</v>
      </c>
      <c r="D14" s="129">
        <f>'Биланс на состојба'!D17</f>
        <v>114.27275646515835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115240</v>
      </c>
      <c r="C16" s="125">
        <f>'Биланс на состојба'!C19</f>
        <v>109329</v>
      </c>
      <c r="D16" s="125">
        <f>'Биланс на состојба'!D19</f>
        <v>94.87070461645261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54262</v>
      </c>
      <c r="C19" s="127">
        <f>'Биланс на состојба'!C22</f>
        <v>44792</v>
      </c>
      <c r="D19" s="129">
        <f>'Биланс на состојба'!D22</f>
        <v>82.54763923187498</v>
      </c>
    </row>
    <row r="20" spans="1:4" ht="14.25" thickBot="1" thickTop="1">
      <c r="A20" s="131" t="s">
        <v>335</v>
      </c>
      <c r="B20" s="127">
        <f>'Биланс на состојба'!B23</f>
        <v>60366</v>
      </c>
      <c r="C20" s="127">
        <f>'Биланс на состојба'!C23</f>
        <v>63925</v>
      </c>
      <c r="D20" s="129">
        <f>'Биланс на состојба'!D23</f>
        <v>105.89570287910412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291782</v>
      </c>
      <c r="C22" s="125">
        <f>'Биланс на состојба'!C25</f>
        <v>285843</v>
      </c>
      <c r="D22" s="125">
        <f>'Биланс на состојба'!D25</f>
        <v>97.96457629326004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4916171</v>
      </c>
      <c r="C24" s="127">
        <f>'Биланс на состојба'!C27</f>
        <v>4449126</v>
      </c>
      <c r="D24" s="125">
        <f>'Биланс на состојба'!D27</f>
        <v>90.49982191424994</v>
      </c>
    </row>
    <row r="25" spans="1:4" ht="14.25" thickBot="1" thickTop="1">
      <c r="A25" s="126" t="s">
        <v>196</v>
      </c>
      <c r="B25" s="125">
        <f>'Биланс на состојба'!B28</f>
        <v>441616</v>
      </c>
      <c r="C25" s="125">
        <f>'Биланс на состојба'!C28</f>
        <v>338121</v>
      </c>
      <c r="D25" s="129">
        <f>'Биланс на состојба'!D28</f>
        <v>76.56448135937104</v>
      </c>
    </row>
    <row r="26" spans="1:4" ht="14.25" thickBot="1" thickTop="1">
      <c r="A26" s="128" t="s">
        <v>197</v>
      </c>
      <c r="B26" s="127">
        <f>'Биланс на состојба'!B29</f>
        <v>2524805</v>
      </c>
      <c r="C26" s="127">
        <f>'Биланс на состојба'!C29</f>
        <v>2231766</v>
      </c>
      <c r="D26" s="129">
        <f>'Биланс на состојба'!D29</f>
        <v>88.39359871356402</v>
      </c>
    </row>
    <row r="27" spans="1:4" ht="14.25" thickBot="1" thickTop="1">
      <c r="A27" s="128" t="s">
        <v>337</v>
      </c>
      <c r="B27" s="127">
        <f>'Биланс на состојба'!B30</f>
        <v>508508</v>
      </c>
      <c r="C27" s="127">
        <f>'Биланс на состојба'!C30</f>
        <v>320265</v>
      </c>
      <c r="D27" s="129">
        <f>'Биланс на состојба'!D30</f>
        <v>62.98131002855413</v>
      </c>
    </row>
    <row r="28" spans="1:4" ht="14.25" thickBot="1" thickTop="1">
      <c r="A28" s="128" t="s">
        <v>198</v>
      </c>
      <c r="B28" s="127">
        <f>'Биланс на состојба'!B31</f>
        <v>178457</v>
      </c>
      <c r="C28" s="127">
        <f>'Биланс на состојба'!C31</f>
        <v>680506</v>
      </c>
      <c r="D28" s="129">
        <f>'Биланс на состојба'!D31</f>
        <v>381.3277147996436</v>
      </c>
    </row>
    <row r="29" spans="1:4" ht="14.25" thickBot="1" thickTop="1">
      <c r="A29" s="126" t="s">
        <v>199</v>
      </c>
      <c r="B29" s="127">
        <f>'Биланс на состојба'!B32</f>
        <v>941022</v>
      </c>
      <c r="C29" s="127">
        <f>'Биланс на состојба'!C32</f>
        <v>522375</v>
      </c>
      <c r="D29" s="129">
        <f>'Биланс на состојба'!D32</f>
        <v>55.51145456748089</v>
      </c>
    </row>
    <row r="30" spans="1:4" ht="14.25" thickBot="1" thickTop="1">
      <c r="A30" s="126" t="s">
        <v>338</v>
      </c>
      <c r="B30" s="127">
        <f>'Биланс на состојба'!B33</f>
        <v>321763</v>
      </c>
      <c r="C30" s="127">
        <f>'Биланс на состојба'!C33</f>
        <v>356093</v>
      </c>
      <c r="D30" s="129">
        <f>'Биланс на состојба'!D33</f>
        <v>110.66934358518536</v>
      </c>
    </row>
    <row r="31" spans="1:4" ht="14.25" thickBot="1" thickTop="1">
      <c r="A31" s="132" t="s">
        <v>200</v>
      </c>
      <c r="B31" s="125">
        <f>'Биланс на состојба'!B34</f>
        <v>20144789</v>
      </c>
      <c r="C31" s="125">
        <f>'Биланс на состојба'!C34</f>
        <v>19721013</v>
      </c>
      <c r="D31" s="125">
        <f>'Биланс на состојба'!D34</f>
        <v>97.89634927424655</v>
      </c>
    </row>
    <row r="32" spans="1:4" ht="14.25" thickBot="1" thickTop="1">
      <c r="A32" s="126" t="s">
        <v>201</v>
      </c>
      <c r="B32" s="129">
        <f>'Биланс на состојба'!B35</f>
        <v>72199</v>
      </c>
      <c r="C32" s="129">
        <f>'Биланс на состојба'!C35</f>
        <v>79534</v>
      </c>
      <c r="D32" s="129">
        <f>'Биланс на состојба'!D35</f>
        <v>110.15942049058852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15194511</v>
      </c>
      <c r="C34" s="125">
        <f>'Биланс на состојба'!C37</f>
        <v>15323761</v>
      </c>
      <c r="D34" s="125">
        <f>'Биланс на состојба'!D37</f>
        <v>100.85063612774377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7849933</v>
      </c>
      <c r="C37" s="127">
        <f>'Биланс на состојба'!C40</f>
        <v>7979183</v>
      </c>
      <c r="D37" s="129">
        <f>'Биланс на состојба'!D40</f>
        <v>101.64651086830932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4950278</v>
      </c>
      <c r="C39" s="125">
        <f>'Биланс на состојба'!C42</f>
        <v>4397252</v>
      </c>
      <c r="D39" s="125">
        <f>'Биланс на состојба'!D42</f>
        <v>88.82838499171157</v>
      </c>
    </row>
    <row r="40" spans="1:4" ht="14.25" thickBot="1" thickTop="1">
      <c r="A40" s="132" t="s">
        <v>208</v>
      </c>
      <c r="B40" s="125">
        <f>'Биланс на состојба'!B43</f>
        <v>4573088</v>
      </c>
      <c r="C40" s="125">
        <f>'Биланс на состојба'!C43</f>
        <v>3697270</v>
      </c>
      <c r="D40" s="125">
        <f>'Биланс на состојба'!D43</f>
        <v>80.84843326872345</v>
      </c>
    </row>
    <row r="41" spans="1:4" ht="14.25" thickBot="1" thickTop="1">
      <c r="A41" s="126" t="s">
        <v>209</v>
      </c>
      <c r="B41" s="127">
        <f>'Биланс на состојба'!B44</f>
        <v>1536146</v>
      </c>
      <c r="C41" s="127">
        <f>'Биланс на состојба'!C44</f>
        <v>1505091</v>
      </c>
      <c r="D41" s="129">
        <f>'Биланс на состојба'!D44</f>
        <v>97.97838226314425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165994</v>
      </c>
      <c r="C43" s="127">
        <f>'Биланс на состојба'!C46</f>
        <v>153907</v>
      </c>
      <c r="D43" s="129">
        <f>'Биланс на состојба'!D46</f>
        <v>92.71841150884971</v>
      </c>
    </row>
    <row r="44" spans="1:4" ht="14.25" thickBot="1" thickTop="1">
      <c r="A44" s="128" t="s">
        <v>212</v>
      </c>
      <c r="B44" s="127">
        <f>'Биланс на состојба'!B47</f>
        <v>59343</v>
      </c>
      <c r="C44" s="127">
        <f>'Биланс на состојба'!C47</f>
        <v>74036</v>
      </c>
      <c r="D44" s="129">
        <f>'Биланс на состојба'!D47</f>
        <v>124.75944930320341</v>
      </c>
    </row>
    <row r="45" spans="1:4" ht="14.25" thickBot="1" thickTop="1">
      <c r="A45" s="128" t="s">
        <v>340</v>
      </c>
      <c r="B45" s="129">
        <f>'Биланс на состојба'!B48</f>
        <v>789107</v>
      </c>
      <c r="C45" s="129">
        <f>'Биланс на состојба'!C48</f>
        <v>531465</v>
      </c>
      <c r="D45" s="129">
        <f>'Биланс на состојба'!D48</f>
        <v>67.35018191449322</v>
      </c>
    </row>
    <row r="46" spans="1:4" ht="14.25" thickBot="1" thickTop="1">
      <c r="A46" s="128" t="s">
        <v>341</v>
      </c>
      <c r="B46" s="127">
        <f>'Биланс на состојба'!B49</f>
        <v>2022498</v>
      </c>
      <c r="C46" s="127">
        <f>'Биланс на состојба'!C49</f>
        <v>1432771</v>
      </c>
      <c r="D46" s="129">
        <f>'Биланс на состојба'!D49</f>
        <v>70.84165225379704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377190</v>
      </c>
      <c r="C48" s="125">
        <f>'Биланс на состојба'!C51</f>
        <v>699982</v>
      </c>
      <c r="D48" s="125">
        <f>'Биланс на состојба'!D51</f>
        <v>185.5780906174607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159787</v>
      </c>
      <c r="C50" s="127">
        <f>'Биланс на состојба'!C53</f>
        <v>513714</v>
      </c>
      <c r="D50" s="129">
        <f>'Биланс на состојба'!D53</f>
        <v>321.49924587106585</v>
      </c>
    </row>
    <row r="51" spans="1:4" ht="14.25" thickBot="1" thickTop="1">
      <c r="A51" s="128" t="s">
        <v>216</v>
      </c>
      <c r="B51" s="127">
        <f>'Биланс на состојба'!B54</f>
        <v>65808</v>
      </c>
      <c r="C51" s="127">
        <f>'Биланс на состојба'!C54</f>
        <v>57340</v>
      </c>
      <c r="D51" s="129">
        <f>'Биланс на состојба'!D54</f>
        <v>87.13226355458303</v>
      </c>
    </row>
    <row r="52" spans="1:4" ht="14.25" thickBot="1" thickTop="1">
      <c r="A52" s="128" t="s">
        <v>343</v>
      </c>
      <c r="B52" s="127">
        <f>'Биланс на состојба'!B55</f>
        <v>151595</v>
      </c>
      <c r="C52" s="127">
        <f>'Биланс на состојба'!C55</f>
        <v>128928</v>
      </c>
      <c r="D52" s="129">
        <f>'Биланс на состојба'!D55</f>
        <v>85.04765988324154</v>
      </c>
    </row>
    <row r="53" spans="1:4" s="130" customFormat="1" ht="14.25" thickBot="1" thickTop="1">
      <c r="A53" s="124" t="s">
        <v>217</v>
      </c>
      <c r="B53" s="125">
        <f>'Биланс на состојба'!B56</f>
        <v>20144789</v>
      </c>
      <c r="C53" s="125">
        <f>'Биланс на состојба'!C56</f>
        <v>19721013</v>
      </c>
      <c r="D53" s="125">
        <f>'Биланс на состојба'!D56</f>
        <v>97.89634927424655</v>
      </c>
    </row>
    <row r="54" spans="1:4" ht="14.25" thickBot="1" thickTop="1">
      <c r="A54" s="126" t="s">
        <v>218</v>
      </c>
      <c r="B54" s="127">
        <f>'Биланс на состојба'!B57</f>
        <v>72199</v>
      </c>
      <c r="C54" s="127">
        <f>'Биланс на состојба'!C57</f>
        <v>79534</v>
      </c>
      <c r="D54" s="129">
        <f>'Биланс на состојба'!D57</f>
        <v>110.15942049058852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2017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10598211</v>
      </c>
      <c r="D11" s="125">
        <f>'Биланс на успех - природа'!D11</f>
        <v>10368035</v>
      </c>
      <c r="E11" s="125">
        <f>'Биланс на успех - природа'!E11</f>
        <v>97.82816175296001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10485500</v>
      </c>
      <c r="D12" s="129">
        <f>'Биланс на успех - природа'!D12</f>
        <v>10221094</v>
      </c>
      <c r="E12" s="129">
        <f>'Биланс на успех - природа'!E12</f>
        <v>97.47836536168995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9700258</v>
      </c>
      <c r="D13" s="158">
        <f>'Биланс на успех - природа'!D13</f>
        <v>9446923</v>
      </c>
      <c r="E13" s="129">
        <f>'Биланс на успех - природа'!E13</f>
        <v>97.38836843308704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785242</v>
      </c>
      <c r="D14" s="158">
        <f>'Биланс на успех - природа'!D14</f>
        <v>774171</v>
      </c>
      <c r="E14" s="129">
        <f>'Биланс на успех - природа'!E14</f>
        <v>98.59011616800936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112711</v>
      </c>
      <c r="D19" s="158">
        <f>'Биланс на успех - природа'!D19</f>
        <v>146941</v>
      </c>
      <c r="E19" s="129">
        <f>'Биланс на успех - природа'!E19</f>
        <v>130.3697065947423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9352618</v>
      </c>
      <c r="D20" s="125">
        <f>'Биланс на успех - природа'!D20</f>
        <v>8754428</v>
      </c>
      <c r="E20" s="125">
        <f>'Биланс на успех - природа'!E20</f>
        <v>93.6040368589843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1703723</v>
      </c>
      <c r="D21" s="158">
        <f>'Биланс на успех - природа'!D21</f>
        <v>1645595</v>
      </c>
      <c r="E21" s="129">
        <f>'Биланс на успех - природа'!E21</f>
        <v>96.58817777303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210714</v>
      </c>
      <c r="D22" s="158">
        <f>'Биланс на успех - природа'!D22</f>
        <v>208635</v>
      </c>
      <c r="E22" s="129">
        <f>'Биланс на успех - природа'!E22</f>
        <v>99.01335459437911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2370943</v>
      </c>
      <c r="D24" s="158">
        <f>'Биланс на успех - природа'!D24</f>
        <v>2332849</v>
      </c>
      <c r="E24" s="129">
        <f>'Биланс на успех - природа'!E24</f>
        <v>98.39329751917275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1007891</v>
      </c>
      <c r="D25" s="158">
        <f>'Биланс на успех - природа'!D25</f>
        <v>862062</v>
      </c>
      <c r="E25" s="129">
        <f>'Биланс на успех - природа'!E25</f>
        <v>85.53127272691194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1422622</v>
      </c>
      <c r="D26" s="158">
        <f>'Биланс на успех - природа'!D26</f>
        <v>1085890</v>
      </c>
      <c r="E26" s="129">
        <f>'Биланс на успех - природа'!E26</f>
        <v>76.33018468714809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2492940</v>
      </c>
      <c r="D27" s="158">
        <f>'Биланс на успех - природа'!D27</f>
        <v>2387440</v>
      </c>
      <c r="E27" s="129">
        <f>'Биланс на успех - природа'!E27</f>
        <v>95.76804897029211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78187</v>
      </c>
      <c r="D29" s="158">
        <f>'Биланс на успех - природа'!D29</f>
        <v>185367</v>
      </c>
      <c r="E29" s="129">
        <f>'Биланс на успех - природа'!E29</f>
        <v>237.08161203269086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18219</v>
      </c>
      <c r="D30" s="158">
        <f>'Биланс на успех - природа'!D30</f>
        <v>18378</v>
      </c>
      <c r="E30" s="129">
        <f>'Биланс на успех - природа'!E30</f>
        <v>100.8727152972172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47379</v>
      </c>
      <c r="D31" s="158">
        <f>'Биланс на успех - природа'!D31</f>
        <v>28212</v>
      </c>
      <c r="E31" s="129">
        <f>'Биланс на успех - природа'!E31</f>
        <v>59.54536820110176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1245593</v>
      </c>
      <c r="D32" s="162">
        <f>'Биланс на успех - природа'!D32</f>
        <v>1613607</v>
      </c>
      <c r="E32" s="162">
        <f>'Биланс на успех - природа'!E32</f>
        <v>129.54528485628933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40094</v>
      </c>
      <c r="D33" s="162">
        <f>'Биланс на успех - природа'!D33</f>
        <v>45982</v>
      </c>
      <c r="E33" s="125">
        <f>'Биланс на успех - природа'!E33</f>
        <v>114.68548910061355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40094</v>
      </c>
      <c r="D34" s="158">
        <f>'Биланс на успех - природа'!D34</f>
        <v>45982</v>
      </c>
      <c r="E34" s="129">
        <f>'Биланс на успех - природа'!E34</f>
        <v>114.68548910061355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62373</v>
      </c>
      <c r="D37" s="125">
        <f>'Биланс на успех - природа'!D37</f>
        <v>70484</v>
      </c>
      <c r="E37" s="125">
        <f>'Биланс на успех - природа'!E37</f>
        <v>113.00402417712792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48252</v>
      </c>
      <c r="D38" s="158">
        <f>'Биланс на успех - природа'!D38</f>
        <v>56261</v>
      </c>
      <c r="E38" s="129">
        <f>'Биланс на успех - природа'!E38</f>
        <v>116.59827571914117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14121</v>
      </c>
      <c r="D39" s="158">
        <f>'Биланс на успех - природа'!D39</f>
        <v>14223</v>
      </c>
      <c r="E39" s="129">
        <f>'Биланс на успех - природа'!E39</f>
        <v>100.72232844699384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1223314</v>
      </c>
      <c r="D41" s="125">
        <f>'Биланс на успех - природа'!D41</f>
        <v>1589105</v>
      </c>
      <c r="E41" s="125">
        <f>'Биланс на успех - природа'!E41</f>
        <v>129.90164422217026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1223314</v>
      </c>
      <c r="D43" s="125">
        <f>'Биланс на успех - природа'!D43</f>
        <v>1589105</v>
      </c>
      <c r="E43" s="125">
        <f>'Биланс на успех - природа'!E43</f>
        <v>129.90164422217026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187372</v>
      </c>
      <c r="D44" s="158">
        <f>'Биланс на успех - природа'!D44</f>
        <v>208257</v>
      </c>
      <c r="E44" s="129">
        <f>'Биланс на успех - природа'!E44</f>
        <v>111.14627585765216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1035942</v>
      </c>
      <c r="D45" s="125">
        <f>'Биланс на успех - природа'!D45</f>
        <v>1380848</v>
      </c>
      <c r="E45" s="125">
        <f>'Биланс на успех - природа'!E45</f>
        <v>133.29394888903047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448908</v>
      </c>
      <c r="D46" s="158">
        <f>'Биланс на успех - природа'!D46</f>
        <v>598367</v>
      </c>
      <c r="E46" s="129">
        <f>'Биланс на успех - природа'!E46</f>
        <v>133.29390431892503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587034</v>
      </c>
      <c r="D47" s="125">
        <f>'Биланс на успех - природа'!D47</f>
        <v>782481</v>
      </c>
      <c r="E47" s="125">
        <f>'Биланс на успех - природа'!E47</f>
        <v>133.29398297202545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1035942</v>
      </c>
      <c r="D49" s="125">
        <f>'Биланс на успех - природа'!D49</f>
        <v>1380848</v>
      </c>
      <c r="E49" s="125">
        <f>'Биланс на успех - природа'!E49</f>
        <v>133.29394888903047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2017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3448128</v>
      </c>
      <c r="C8" s="173">
        <f>'Паричен тек'!C9</f>
        <v>3288383</v>
      </c>
      <c r="D8" s="173">
        <f>'Паричен тек'!D9</f>
        <v>95.36719634537928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1035942</v>
      </c>
      <c r="C9" s="175">
        <f>'Паричен тек'!C10</f>
        <v>1380848</v>
      </c>
      <c r="D9" s="175">
        <f>'Паричен тек'!D10</f>
        <v>133.29394888903047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2540576</v>
      </c>
      <c r="C11" s="177">
        <f>'Паричен тек'!C12</f>
        <v>2410816</v>
      </c>
      <c r="D11" s="177">
        <f>'Паричен тек'!D12</f>
        <v>94.89249681961886</v>
      </c>
      <c r="E11" s="164"/>
    </row>
    <row r="12" spans="1:5" ht="16.5" customHeight="1" thickBot="1" thickTop="1">
      <c r="A12" s="176" t="s">
        <v>69</v>
      </c>
      <c r="B12" s="177">
        <f>'Паричен тек'!B13</f>
        <v>14174</v>
      </c>
      <c r="C12" s="177">
        <f>'Паричен тек'!C13</f>
        <v>-6805</v>
      </c>
      <c r="D12" s="177">
        <f>'Паричен тек'!D13</f>
        <v>-48.01044165373219</v>
      </c>
      <c r="E12" s="164"/>
    </row>
    <row r="13" spans="1:5" ht="16.5" customHeight="1" thickBot="1" thickTop="1">
      <c r="A13" s="176" t="s">
        <v>70</v>
      </c>
      <c r="B13" s="177">
        <f>'Паричен тек'!B14</f>
        <v>-20196</v>
      </c>
      <c r="C13" s="177">
        <f>'Паричен тек'!C14</f>
        <v>100199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-243961</v>
      </c>
      <c r="C14" s="177">
        <f>'Паричен тек'!C15</f>
        <v>298978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-10856</v>
      </c>
      <c r="C15" s="177">
        <f>'Паричен тек'!C16</f>
        <v>19434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436862</v>
      </c>
      <c r="C16" s="177">
        <f>'Паричен тек'!C17</f>
        <v>168809</v>
      </c>
      <c r="D16" s="177">
        <f>'Паричен тек'!D17</f>
        <v>38.64126428940947</v>
      </c>
      <c r="E16" s="164"/>
    </row>
    <row r="17" spans="1:5" ht="16.5" customHeight="1" thickBot="1" thickTop="1">
      <c r="A17" s="176" t="s">
        <v>223</v>
      </c>
      <c r="B17" s="177">
        <f>'Паричен тек'!B18</f>
        <v>-4842</v>
      </c>
      <c r="C17" s="177">
        <f>'Паричен тек'!C18</f>
        <v>-34330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-311572</v>
      </c>
      <c r="C18" s="177">
        <f>'Паричен тек'!C19</f>
        <v>-524631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1654</v>
      </c>
      <c r="C19" s="177">
        <f>'Паричен тек'!C20</f>
        <v>9581</v>
      </c>
      <c r="D19" s="177">
        <f>'Паричен тек'!D20</f>
        <v>579.2623941958888</v>
      </c>
      <c r="E19" s="164"/>
    </row>
    <row r="20" spans="1:5" ht="16.5" customHeight="1" thickBot="1" thickTop="1">
      <c r="A20" s="176" t="s">
        <v>91</v>
      </c>
      <c r="B20" s="177">
        <f>'Паричен тек'!B21</f>
        <v>-10419.568</v>
      </c>
      <c r="C20" s="177">
        <f>'Паричен тек'!C21</f>
        <v>-56204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208034</v>
      </c>
      <c r="C21" s="177">
        <f>'Паричен тек'!C22</f>
        <v>-222275</v>
      </c>
      <c r="D21" s="177">
        <f>'Паричен тек'!D22</f>
        <v>-106.84551563686706</v>
      </c>
      <c r="E21" s="164"/>
    </row>
    <row r="22" spans="1:5" ht="16.5" customHeight="1" thickBot="1" thickTop="1">
      <c r="A22" s="176" t="s">
        <v>76</v>
      </c>
      <c r="B22" s="177">
        <f>'Паричен тек'!B23</f>
        <v>15447</v>
      </c>
      <c r="C22" s="177">
        <f>'Паричен тек'!C23</f>
        <v>-18987</v>
      </c>
      <c r="D22" s="177">
        <f>'Паричен тек'!D23</f>
        <v>-122.91707127597591</v>
      </c>
      <c r="E22" s="164"/>
    </row>
    <row r="23" spans="1:5" ht="16.5" customHeight="1" thickBot="1" thickTop="1">
      <c r="A23" s="176" t="s">
        <v>77</v>
      </c>
      <c r="B23" s="177">
        <f>'Паричен тек'!B24</f>
        <v>-2841</v>
      </c>
      <c r="C23" s="177">
        <f>'Паричен тек'!C24</f>
        <v>-2749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-178602.432</v>
      </c>
      <c r="C24" s="177">
        <f>'Паричен тек'!C25</f>
        <v>-225585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-14017</v>
      </c>
      <c r="C25" s="177">
        <f>'Паричен тек'!C26</f>
        <v>-5157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-7254</v>
      </c>
      <c r="C27" s="177">
        <f>'Паричен тек'!C28</f>
        <v>-3559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-2102710</v>
      </c>
      <c r="C28" s="173">
        <f>'Паричен тек'!C29</f>
        <v>-2455591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-1995703</v>
      </c>
      <c r="C29" s="177">
        <f>'Паричен тек'!C30</f>
        <v>-2043851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40500</v>
      </c>
      <c r="C30" s="177">
        <f>'Паричен тек'!C31</f>
        <v>38416</v>
      </c>
      <c r="D30" s="177">
        <f>'Паричен тек'!D31</f>
        <v>94.85432098765432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12416</v>
      </c>
      <c r="C34" s="177">
        <f>'Паричен тек'!C35</f>
        <v>9470</v>
      </c>
      <c r="D34" s="177">
        <f>'Паричен тек'!D35</f>
        <v>76.27255154639175</v>
      </c>
      <c r="E34" s="164"/>
    </row>
    <row r="35" spans="1:5" ht="16.5" customHeight="1" thickBot="1" thickTop="1">
      <c r="A35" s="176" t="s">
        <v>76</v>
      </c>
      <c r="B35" s="177">
        <f>'Паричен тек'!B36</f>
        <v>15693</v>
      </c>
      <c r="C35" s="177">
        <f>'Паричен тек'!C36</f>
        <v>39674</v>
      </c>
      <c r="D35" s="177">
        <f>'Паричен тек'!D36</f>
        <v>252.81335627349773</v>
      </c>
      <c r="E35" s="164"/>
    </row>
    <row r="36" spans="1:5" ht="16.5" customHeight="1" thickBot="1" thickTop="1">
      <c r="A36" s="176" t="s">
        <v>77</v>
      </c>
      <c r="B36" s="177">
        <f>'Паричен тек'!B37</f>
        <v>2841</v>
      </c>
      <c r="C36" s="177">
        <f>'Паричен тек'!C37</f>
        <v>2749</v>
      </c>
      <c r="D36" s="177">
        <f>'Паричен тек'!D37</f>
        <v>96.76170362548399</v>
      </c>
      <c r="E36" s="164"/>
    </row>
    <row r="37" spans="1:5" ht="16.5" customHeight="1" thickBot="1" thickTop="1">
      <c r="A37" s="176" t="s">
        <v>83</v>
      </c>
      <c r="B37" s="177">
        <f>'Паричен тек'!B38</f>
        <v>-178457</v>
      </c>
      <c r="C37" s="177">
        <f>'Паричен тек'!C38</f>
        <v>-502049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-1954519</v>
      </c>
      <c r="C38" s="173">
        <f>'Паричен тек'!C39</f>
        <v>-1251439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-1954519</v>
      </c>
      <c r="C43" s="177">
        <f>'Паричен тек'!C44</f>
        <v>-1251439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-609101</v>
      </c>
      <c r="C46" s="173">
        <f>'Паричен тек'!C47</f>
        <v>-418647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1550123</v>
      </c>
      <c r="C47" s="177">
        <f>'Паричен тек'!C48</f>
        <v>941022</v>
      </c>
      <c r="D47" s="177">
        <f>'Паричен тек'!D48</f>
        <v>60.70627943718014</v>
      </c>
      <c r="E47" s="164"/>
    </row>
    <row r="48" spans="1:5" ht="16.5" customHeight="1" thickBot="1" thickTop="1">
      <c r="A48" s="172" t="s">
        <v>225</v>
      </c>
      <c r="B48" s="173">
        <f>'Паричен тек'!B49</f>
        <v>941022</v>
      </c>
      <c r="C48" s="173">
        <f>'Паричен тек'!C49</f>
        <v>522375</v>
      </c>
      <c r="D48" s="173">
        <f>'Паричен тек'!D49</f>
        <v>55.51145456748089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2017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1237534</v>
      </c>
      <c r="E7" s="187">
        <f>Капитал!E9</f>
        <v>8009529</v>
      </c>
      <c r="F7" s="187">
        <f>Капитал!F9</f>
        <v>0</v>
      </c>
      <c r="G7" s="188">
        <f>Капитал!G9</f>
        <v>15633252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1035942</v>
      </c>
      <c r="F12" s="190">
        <f>Капитал!F14</f>
        <v>0</v>
      </c>
      <c r="G12" s="188">
        <f>Капитал!G14</f>
        <v>1035942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-1474683</v>
      </c>
      <c r="F14" s="190">
        <f>Капитал!F16</f>
        <v>0</v>
      </c>
      <c r="G14" s="188">
        <f>Капитал!G16</f>
        <v>-1474683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-279145</v>
      </c>
      <c r="E25" s="192">
        <f>Капитал!E27</f>
        <v>279145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7849933</v>
      </c>
      <c r="F26" s="194">
        <f>Капитал!F28</f>
        <v>0</v>
      </c>
      <c r="G26" s="194">
        <f>Капитал!G28</f>
        <v>15194511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1380848</v>
      </c>
      <c r="F31" s="190">
        <f>Капитал!F33</f>
        <v>0</v>
      </c>
      <c r="G31" s="196">
        <f>Капитал!G33</f>
        <v>1380848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-1251598</v>
      </c>
      <c r="F33" s="190">
        <f>Капитал!F35</f>
        <v>0</v>
      </c>
      <c r="G33" s="196">
        <f>Капитал!G35</f>
        <v>-1251598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7979183</v>
      </c>
      <c r="F45" s="194">
        <f>Капитал!F47</f>
        <v>0</v>
      </c>
      <c r="G45" s="194">
        <f>Капитал!G47</f>
        <v>15323761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2014-03-28T14:30:06Z</cp:lastPrinted>
  <dcterms:created xsi:type="dcterms:W3CDTF">2008-02-12T15:15:13Z</dcterms:created>
  <dcterms:modified xsi:type="dcterms:W3CDTF">2019-07-30T10:00:39Z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